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48" yWindow="3996" windowWidth="22176" windowHeight="5112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D32" i="1" l="1"/>
  <c r="D31" i="1"/>
  <c r="D30" i="1"/>
  <c r="F29" i="1"/>
  <c r="E29" i="1"/>
  <c r="D29" i="1"/>
  <c r="C29" i="1"/>
  <c r="D28" i="1"/>
  <c r="G26" i="1"/>
  <c r="G25" i="1" s="1"/>
  <c r="F26" i="1"/>
  <c r="F25" i="1" s="1"/>
  <c r="E26" i="1"/>
  <c r="E25" i="1" s="1"/>
  <c r="D26" i="1"/>
  <c r="D25" i="1" s="1"/>
  <c r="G24" i="1"/>
  <c r="F24" i="1"/>
  <c r="E23" i="1"/>
  <c r="E22" i="1"/>
  <c r="D21" i="1"/>
  <c r="D19" i="1"/>
  <c r="E18" i="1"/>
  <c r="G17" i="1"/>
  <c r="F17" i="1"/>
  <c r="E17" i="1"/>
  <c r="D17" i="1"/>
  <c r="D16" i="1"/>
  <c r="D14" i="1"/>
  <c r="F13" i="1"/>
  <c r="L26" i="1"/>
  <c r="K26" i="1"/>
  <c r="J26" i="1"/>
  <c r="J29" i="1"/>
  <c r="I29" i="1"/>
  <c r="J27" i="1"/>
  <c r="I27" i="1"/>
  <c r="K23" i="1"/>
  <c r="K22" i="1"/>
  <c r="J21" i="1"/>
  <c r="J20" i="1"/>
  <c r="J19" i="1"/>
  <c r="J16" i="1"/>
  <c r="J15" i="1" s="1"/>
  <c r="I11" i="1"/>
  <c r="I10" i="1"/>
  <c r="E12" i="1"/>
  <c r="D12" i="1"/>
  <c r="G11" i="1"/>
  <c r="F11" i="1"/>
  <c r="D11" i="1"/>
  <c r="C11" i="1"/>
  <c r="D10" i="1"/>
  <c r="C10" i="1"/>
  <c r="H32" i="1"/>
  <c r="B32" i="1"/>
  <c r="H31" i="1"/>
  <c r="B31" i="1"/>
  <c r="K20" i="1" l="1"/>
  <c r="H18" i="1"/>
  <c r="B18" i="1"/>
  <c r="G9" i="1" l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6" i="1"/>
  <c r="H14" i="1"/>
  <c r="H13" i="1"/>
  <c r="H12" i="1"/>
  <c r="H11" i="1"/>
  <c r="I9" i="1"/>
  <c r="H10" i="1"/>
  <c r="F27" i="1" l="1"/>
  <c r="B22" i="1" l="1"/>
  <c r="E20" i="1"/>
  <c r="B21" i="1"/>
  <c r="D20" i="1"/>
  <c r="H20" i="1"/>
  <c r="B23" i="1"/>
  <c r="B20" i="1" l="1"/>
  <c r="K33" i="1"/>
  <c r="H27" i="1" l="1"/>
  <c r="D15" i="1"/>
  <c r="B26" i="1" l="1"/>
  <c r="C9" i="1" l="1"/>
  <c r="B17" i="1"/>
  <c r="L33" i="1"/>
  <c r="B12" i="1"/>
  <c r="D27" i="1" l="1"/>
  <c r="E27" i="1"/>
  <c r="G27" i="1"/>
  <c r="C27" i="1"/>
  <c r="C33" i="1" s="1"/>
  <c r="G33" i="1"/>
  <c r="B10" i="1"/>
  <c r="B11" i="1"/>
  <c r="B27" i="1" l="1"/>
  <c r="B25" i="1"/>
  <c r="G15" i="1" l="1"/>
  <c r="F15" i="1"/>
  <c r="E15" i="1"/>
  <c r="E33" i="1" s="1"/>
  <c r="B16" i="1"/>
  <c r="B15" i="1" s="1"/>
  <c r="H15" i="1" l="1"/>
  <c r="F9" i="1" l="1"/>
  <c r="F33" i="1" s="1"/>
  <c r="D9" i="1" l="1"/>
  <c r="D33" i="1" s="1"/>
  <c r="H9" i="1"/>
  <c r="B9" i="1" l="1"/>
  <c r="B19" i="1"/>
  <c r="B24" i="1" l="1"/>
  <c r="B13" i="1" l="1"/>
  <c r="B33" i="1" l="1"/>
  <c r="B14" i="1"/>
  <c r="M33" i="1" l="1"/>
  <c r="I33" i="1" l="1"/>
  <c r="H19" i="1" l="1"/>
  <c r="H33" i="1" s="1"/>
  <c r="J33" i="1"/>
</calcChain>
</file>

<file path=xl/sharedStrings.xml><?xml version="1.0" encoding="utf-8"?>
<sst xmlns="http://schemas.openxmlformats.org/spreadsheetml/2006/main" count="41" uniqueCount="36">
  <si>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</si>
  <si>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</si>
  <si>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</si>
  <si>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</si>
  <si>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</si>
  <si>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</si>
  <si>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</si>
  <si>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</si>
  <si>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</si>
  <si>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</si>
  <si>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</si>
  <si>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</si>
  <si>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</si>
  <si>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</si>
  <si>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</si>
  <si>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</si>
  <si>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</si>
  <si>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</si>
  <si>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</si>
  <si>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</si>
  <si>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</si>
  <si>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</si>
  <si>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</si>
  <si>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</si>
  <si>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</si>
  <si>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</si>
  <si>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</si>
  <si>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</si>
  <si>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</si>
  <si>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</si>
  <si>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</si>
  <si>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</si>
  <si>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</si>
  <si>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</si>
  <si>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</si>
  <si>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Полезный отпуск электроэнергии и мощности по тарифным группам в разрезе территориальных сетевых организаций за период январь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</si>
</sst>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6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0/&#1040;&#1082;&#1090;.%20&#1086;&#1073;&#1098;&#1077;&#1084;&#1099;%202020%20&#1086;&#1090;%2010.01.20&#1075;%20&#1076;&#1083;&#1103;%20&#1088;&#1072;&#1073;&#1086;&#1090;&#1099;.xlsx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82;&#1090;.%20&#1086;&#1073;&#1098;&#1077;&#1084;&#1099;%202020%20&#1086;&#1090;%2010.01.20&#1075;%20&#1076;&#1083;&#1103;%20&#1088;&#1072;&#1073;&#1086;&#1090;&#1099;.xlsx.%20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E53">
            <v>28744.958999999999</v>
          </cell>
        </row>
        <row r="54">
          <cell r="E54">
            <v>90.477999999999994</v>
          </cell>
        </row>
        <row r="55">
          <cell r="E55">
            <v>1330.9190000000001</v>
          </cell>
        </row>
        <row r="56">
          <cell r="E56">
            <v>1.869</v>
          </cell>
        </row>
        <row r="79">
          <cell r="E79">
            <v>11.154</v>
          </cell>
        </row>
      </sheetData>
      <sheetData sheetId="3">
        <row r="68">
          <cell r="E68">
            <v>1439.989</v>
          </cell>
        </row>
        <row r="69">
          <cell r="E69">
            <v>1072.367</v>
          </cell>
        </row>
        <row r="74">
          <cell r="E74">
            <v>2.7589999999999999</v>
          </cell>
        </row>
      </sheetData>
      <sheetData sheetId="4">
        <row r="73">
          <cell r="E73">
            <v>19875.78</v>
          </cell>
        </row>
        <row r="74">
          <cell r="E74">
            <v>7695.9930000000004</v>
          </cell>
        </row>
        <row r="75">
          <cell r="E75">
            <v>1203.856</v>
          </cell>
        </row>
        <row r="76">
          <cell r="E76">
            <v>17.175000000000001</v>
          </cell>
        </row>
        <row r="79">
          <cell r="E79">
            <v>12.637</v>
          </cell>
        </row>
      </sheetData>
      <sheetData sheetId="5">
        <row r="69">
          <cell r="E69">
            <v>665.71100000000001</v>
          </cell>
        </row>
        <row r="70">
          <cell r="E70">
            <v>768.822</v>
          </cell>
        </row>
      </sheetData>
      <sheetData sheetId="6">
        <row r="62">
          <cell r="E62">
            <v>24337.444</v>
          </cell>
        </row>
        <row r="63">
          <cell r="E63">
            <v>11537.566999999999</v>
          </cell>
        </row>
        <row r="64">
          <cell r="E64">
            <v>3729.3029999999999</v>
          </cell>
        </row>
        <row r="65">
          <cell r="E65">
            <v>2.74</v>
          </cell>
        </row>
        <row r="67">
          <cell r="E67">
            <v>1.601</v>
          </cell>
        </row>
        <row r="68">
          <cell r="E68">
            <v>2.1309999999999998</v>
          </cell>
        </row>
        <row r="69">
          <cell r="E69">
            <v>24.175999999999998</v>
          </cell>
        </row>
        <row r="115">
          <cell r="E115">
            <v>16.558</v>
          </cell>
        </row>
        <row r="125">
          <cell r="E125">
            <v>880.34900000000005</v>
          </cell>
        </row>
      </sheetData>
      <sheetData sheetId="7">
        <row r="68">
          <cell r="E68">
            <v>52735.546000000002</v>
          </cell>
        </row>
        <row r="73">
          <cell r="E73">
            <v>72.72</v>
          </cell>
        </row>
      </sheetData>
      <sheetData sheetId="8">
        <row r="70">
          <cell r="E70">
            <v>23818.682000000001</v>
          </cell>
        </row>
        <row r="75">
          <cell r="E75">
            <v>38.975999999999999</v>
          </cell>
        </row>
      </sheetData>
      <sheetData sheetId="9">
        <row r="68">
          <cell r="E68">
            <v>6117.9549999999999</v>
          </cell>
        </row>
      </sheetData>
      <sheetData sheetId="10">
        <row r="69">
          <cell r="E69">
            <v>48855.195</v>
          </cell>
        </row>
        <row r="70">
          <cell r="E70">
            <v>1013.285</v>
          </cell>
        </row>
        <row r="71">
          <cell r="E71">
            <v>147.32400000000001</v>
          </cell>
        </row>
        <row r="72">
          <cell r="E72">
            <v>487.5</v>
          </cell>
        </row>
        <row r="73">
          <cell r="E73">
            <v>552.87900000000002</v>
          </cell>
        </row>
        <row r="75">
          <cell r="E75">
            <v>57.258000000000003</v>
          </cell>
        </row>
        <row r="76">
          <cell r="E76">
            <v>71.977999999999994</v>
          </cell>
        </row>
      </sheetData>
      <sheetData sheetId="11">
        <row r="67">
          <cell r="E67">
            <v>20960.756000000001</v>
          </cell>
        </row>
        <row r="72">
          <cell r="E72">
            <v>33.415999999999997</v>
          </cell>
        </row>
        <row r="94">
          <cell r="E94">
            <v>101.28100000000001</v>
          </cell>
        </row>
        <row r="95">
          <cell r="E95">
            <v>10.54</v>
          </cell>
        </row>
      </sheetData>
      <sheetData sheetId="12">
        <row r="69">
          <cell r="E69">
            <v>446.95600000000002</v>
          </cell>
        </row>
        <row r="74">
          <cell r="E74">
            <v>0.81299999999999994</v>
          </cell>
        </row>
      </sheetData>
      <sheetData sheetId="13">
        <row r="68">
          <cell r="E68">
            <v>2329.6619999999998</v>
          </cell>
        </row>
        <row r="75">
          <cell r="E75">
            <v>3.9289999999999998</v>
          </cell>
        </row>
      </sheetData>
      <sheetData sheetId="14"/>
      <sheetData sheetId="15"/>
      <sheetData sheetId="16">
        <row r="68">
          <cell r="E68">
            <v>1980.143</v>
          </cell>
        </row>
      </sheetData>
      <sheetData sheetId="17">
        <row r="68">
          <cell r="E68">
            <v>170.58500000000001</v>
          </cell>
        </row>
      </sheetData>
      <sheetData sheetId="18">
        <row r="68">
          <cell r="E68">
            <v>925.36199999999997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>
        <row r="72">
          <cell r="E72">
            <v>2E-3</v>
          </cell>
        </row>
        <row r="73">
          <cell r="E73">
            <v>4.0000000000000001E-3</v>
          </cell>
        </row>
        <row r="74">
          <cell r="E74">
            <v>3.5000000000000003E-2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10" zoomScale="70" zoomScaleNormal="70" workbookViewId="0">
      <selection activeCell="C8" sqref="C8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1" t="s">
        <v>35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6" t="s">
        <v>6</v>
      </c>
      <c r="B5" s="116"/>
      <c r="C5" s="116"/>
      <c r="D5" s="116"/>
      <c r="E5" s="116"/>
      <c r="F5" s="116"/>
      <c r="G5" s="116"/>
      <c r="H5" s="116"/>
      <c r="I5" s="117"/>
      <c r="J5" s="117"/>
      <c r="K5" s="117"/>
      <c r="L5" s="117"/>
      <c r="M5" s="11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18" t="s">
        <v>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4"/>
      <c r="O6" s="4"/>
      <c r="P6" s="9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4" t="s">
        <v>5</v>
      </c>
      <c r="B7" s="112" t="s">
        <v>17</v>
      </c>
      <c r="C7" s="109"/>
      <c r="D7" s="109"/>
      <c r="E7" s="109"/>
      <c r="F7" s="109"/>
      <c r="G7" s="110"/>
      <c r="H7" s="112" t="s">
        <v>18</v>
      </c>
      <c r="I7" s="109"/>
      <c r="J7" s="109"/>
      <c r="K7" s="109"/>
      <c r="L7" s="109"/>
      <c r="M7" s="11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5"/>
      <c r="B8" s="113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3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4">
        <f>SUM(C9:G9)</f>
        <v>31305.16</v>
      </c>
      <c r="C9" s="75">
        <f>C10+C11</f>
        <v>8768.36</v>
      </c>
      <c r="D9" s="75">
        <f t="shared" ref="D9:H9" si="0">D10+D11</f>
        <v>21315.769</v>
      </c>
      <c r="E9" s="75"/>
      <c r="F9" s="75">
        <f t="shared" si="0"/>
        <v>1203.856</v>
      </c>
      <c r="G9" s="75">
        <f t="shared" si="0"/>
        <v>17.175000000000001</v>
      </c>
      <c r="H9" s="75">
        <f t="shared" si="0"/>
        <v>0</v>
      </c>
      <c r="I9" s="75">
        <f>I10+I11</f>
        <v>15.396000000000001</v>
      </c>
      <c r="J9" s="76"/>
      <c r="K9" s="76"/>
      <c r="L9" s="76"/>
      <c r="M9" s="76"/>
      <c r="N9" s="1"/>
      <c r="O9" s="1"/>
      <c r="P9" s="98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77">
        <f>SUM(C10:G10)</f>
        <v>2512.3559999999998</v>
      </c>
      <c r="C10" s="105">
        <f>[1]Аксион!$E$69</f>
        <v>1072.367</v>
      </c>
      <c r="D10" s="105">
        <f>[1]Аксион!$E$68</f>
        <v>1439.989</v>
      </c>
      <c r="E10" s="106"/>
      <c r="F10" s="106"/>
      <c r="G10" s="106"/>
      <c r="H10" s="78">
        <f t="shared" ref="H10:H21" si="1">SUM(J10:M10)</f>
        <v>0</v>
      </c>
      <c r="I10" s="107">
        <f>[1]Аксион!$E$74</f>
        <v>2.7589999999999999</v>
      </c>
      <c r="J10" s="106"/>
      <c r="K10" s="106"/>
      <c r="L10" s="76"/>
      <c r="M10" s="76"/>
      <c r="N10" s="1"/>
      <c r="O10" s="1"/>
      <c r="P10" s="98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77">
        <f t="shared" ref="B11:B24" si="2">SUM(C11:G11)</f>
        <v>28792.804</v>
      </c>
      <c r="C11" s="78">
        <f>[1]Ижсталь!$E$74</f>
        <v>7695.9930000000004</v>
      </c>
      <c r="D11" s="78">
        <f>[1]Ижсталь!$E$73</f>
        <v>19875.78</v>
      </c>
      <c r="E11" s="78"/>
      <c r="F11" s="78">
        <f>[1]Ижсталь!$E$75</f>
        <v>1203.856</v>
      </c>
      <c r="G11" s="78">
        <f>[1]Ижсталь!$E$76</f>
        <v>17.175000000000001</v>
      </c>
      <c r="H11" s="78">
        <f t="shared" si="1"/>
        <v>0</v>
      </c>
      <c r="I11" s="78">
        <f>[1]Ижсталь!$E$79</f>
        <v>12.637</v>
      </c>
      <c r="J11" s="79"/>
      <c r="K11" s="79"/>
      <c r="L11" s="80"/>
      <c r="M11" s="81"/>
      <c r="N11" s="1"/>
      <c r="O11" s="1"/>
      <c r="P11" s="98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82">
        <f>SUM(C12:G12)</f>
        <v>1434.5329999999999</v>
      </c>
      <c r="C12" s="83"/>
      <c r="D12" s="83">
        <f>[1]ЮУНК!$E$69</f>
        <v>665.71100000000001</v>
      </c>
      <c r="E12" s="83">
        <f>[1]ЮУНК!$E$70</f>
        <v>768.822</v>
      </c>
      <c r="F12" s="83"/>
      <c r="G12" s="83"/>
      <c r="H12" s="78">
        <f t="shared" si="1"/>
        <v>0</v>
      </c>
      <c r="I12" s="83"/>
      <c r="J12" s="83"/>
      <c r="K12" s="83"/>
      <c r="L12" s="85"/>
      <c r="M12" s="81"/>
      <c r="N12" s="1"/>
      <c r="O12" s="1"/>
      <c r="P12" s="99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2">
        <f t="shared" si="2"/>
        <v>16.558</v>
      </c>
      <c r="C13" s="83"/>
      <c r="D13" s="88"/>
      <c r="E13" s="88"/>
      <c r="F13" s="88">
        <f>[1]Междуреч!$E$115</f>
        <v>16.558</v>
      </c>
      <c r="G13" s="83">
        <v>0</v>
      </c>
      <c r="H13" s="78">
        <f t="shared" si="1"/>
        <v>0</v>
      </c>
      <c r="I13" s="83"/>
      <c r="J13" s="83"/>
      <c r="K13" s="83"/>
      <c r="L13" s="86"/>
      <c r="M13" s="87"/>
      <c r="N13" s="12"/>
      <c r="O13" s="12"/>
      <c r="P13" s="9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2">
        <f t="shared" si="2"/>
        <v>880.34900000000005</v>
      </c>
      <c r="C14" s="83"/>
      <c r="D14" s="88">
        <f>[1]Междуреч!$E$125</f>
        <v>880.34900000000005</v>
      </c>
      <c r="E14" s="88"/>
      <c r="F14" s="88"/>
      <c r="G14" s="83"/>
      <c r="H14" s="78">
        <f t="shared" si="1"/>
        <v>0</v>
      </c>
      <c r="I14" s="83"/>
      <c r="J14" s="83"/>
      <c r="K14" s="83"/>
      <c r="L14" s="86"/>
      <c r="M14" s="87"/>
      <c r="N14" s="12"/>
      <c r="O14" s="12"/>
      <c r="P14" s="9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82">
        <f>SUM(B16:B17)</f>
        <v>82903.771000000008</v>
      </c>
      <c r="C15" s="88"/>
      <c r="D15" s="88">
        <f>D16+D17</f>
        <v>81480.505000000005</v>
      </c>
      <c r="E15" s="88">
        <f>E16+E17</f>
        <v>90.477999999999994</v>
      </c>
      <c r="F15" s="88">
        <f t="shared" ref="F15" si="3">F16+F17</f>
        <v>1330.9190000000001</v>
      </c>
      <c r="G15" s="88">
        <f>G16+G17</f>
        <v>1.869</v>
      </c>
      <c r="H15" s="78">
        <f t="shared" si="1"/>
        <v>72.72</v>
      </c>
      <c r="I15" s="88"/>
      <c r="J15" s="89">
        <f>J16+J17</f>
        <v>72.72</v>
      </c>
      <c r="K15" s="88"/>
      <c r="L15" s="90"/>
      <c r="M15" s="91"/>
      <c r="N15" s="41"/>
      <c r="O15" s="41"/>
      <c r="P15" s="98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82">
        <f>SUM(C16:G16)</f>
        <v>52735.546000000002</v>
      </c>
      <c r="C16" s="83"/>
      <c r="D16" s="83">
        <f>[1]БЗФ!$E$68</f>
        <v>52735.546000000002</v>
      </c>
      <c r="E16" s="83"/>
      <c r="F16" s="83"/>
      <c r="G16" s="83"/>
      <c r="H16" s="78">
        <f t="shared" si="1"/>
        <v>72.72</v>
      </c>
      <c r="I16" s="83"/>
      <c r="J16" s="89">
        <f>[1]БЗФ!$E$73</f>
        <v>72.72</v>
      </c>
      <c r="K16" s="83"/>
      <c r="L16" s="85"/>
      <c r="M16" s="81"/>
      <c r="N16" s="1"/>
      <c r="O16" s="1"/>
      <c r="P16" s="98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82">
        <f>D17+E17+F17+G17</f>
        <v>30168.224999999999</v>
      </c>
      <c r="C17" s="83"/>
      <c r="D17" s="83">
        <f>'[1]Кор-ГОК'!$E$53</f>
        <v>28744.958999999999</v>
      </c>
      <c r="E17" s="83">
        <f>'[1]Кор-ГОК'!$E$54</f>
        <v>90.477999999999994</v>
      </c>
      <c r="F17" s="83">
        <f>'[1]Кор-ГОК'!$E$55</f>
        <v>1330.9190000000001</v>
      </c>
      <c r="G17" s="83">
        <f>'[1]Кор-ГОК'!$E$56</f>
        <v>1.869</v>
      </c>
      <c r="H17" s="78">
        <f t="shared" si="1"/>
        <v>0</v>
      </c>
      <c r="I17" s="83"/>
      <c r="J17" s="89"/>
      <c r="K17" s="83"/>
      <c r="L17" s="85"/>
      <c r="M17" s="81"/>
      <c r="N17" s="1"/>
      <c r="O17" s="1"/>
      <c r="P17" s="98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82">
        <f>SUM(C18:G18)</f>
        <v>11.154</v>
      </c>
      <c r="C18" s="83"/>
      <c r="D18" s="83"/>
      <c r="E18" s="83">
        <f>'[1]Кор-ГОК'!$E$79</f>
        <v>11.154</v>
      </c>
      <c r="F18" s="83"/>
      <c r="G18" s="83"/>
      <c r="H18" s="78">
        <f t="shared" ref="H18" si="4">SUM(J18:M18)</f>
        <v>0</v>
      </c>
      <c r="I18" s="83"/>
      <c r="J18" s="83"/>
      <c r="K18" s="83"/>
      <c r="L18" s="85"/>
      <c r="M18" s="81"/>
      <c r="N18" s="1"/>
      <c r="O18" s="1"/>
      <c r="P18" s="98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82">
        <f>SUM(C19:G19)</f>
        <v>23818.682000000001</v>
      </c>
      <c r="C19" s="83"/>
      <c r="D19" s="83">
        <f>[1]БМК!$E$70</f>
        <v>23818.682000000001</v>
      </c>
      <c r="E19" s="83"/>
      <c r="F19" s="83"/>
      <c r="G19" s="83"/>
      <c r="H19" s="78">
        <f t="shared" si="1"/>
        <v>38.975999999999999</v>
      </c>
      <c r="I19" s="83"/>
      <c r="J19" s="83">
        <f>[1]БМК!$E$75</f>
        <v>38.975999999999999</v>
      </c>
      <c r="K19" s="83"/>
      <c r="L19" s="85"/>
      <c r="M19" s="81"/>
      <c r="N19" s="1"/>
      <c r="O19" s="1"/>
      <c r="P19" s="98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82">
        <f>SUM(C20:G20)</f>
        <v>23737.374</v>
      </c>
      <c r="C20" s="83"/>
      <c r="D20" s="83">
        <f>D21+D22+D23</f>
        <v>20960.756000000001</v>
      </c>
      <c r="E20" s="83">
        <f>E21+E22+E23</f>
        <v>2776.6179999999999</v>
      </c>
      <c r="F20" s="83"/>
      <c r="G20" s="83"/>
      <c r="H20" s="78">
        <f t="shared" si="1"/>
        <v>38.157999999999994</v>
      </c>
      <c r="I20" s="83"/>
      <c r="J20" s="83">
        <f>J21+J23+J22</f>
        <v>33.415999999999997</v>
      </c>
      <c r="K20" s="83">
        <f>K21+K22+K23</f>
        <v>4.742</v>
      </c>
      <c r="L20" s="85"/>
      <c r="M20" s="81"/>
      <c r="N20" s="1"/>
      <c r="O20" s="1"/>
      <c r="P20" s="98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82">
        <f>SUM(C21:G21)</f>
        <v>20960.756000000001</v>
      </c>
      <c r="C21" s="83"/>
      <c r="D21" s="83">
        <f>'[1]ЯкутУ+'!$E$67</f>
        <v>20960.756000000001</v>
      </c>
      <c r="E21" s="83"/>
      <c r="F21" s="83"/>
      <c r="G21" s="83"/>
      <c r="H21" s="78">
        <f t="shared" si="1"/>
        <v>33.415999999999997</v>
      </c>
      <c r="I21" s="83"/>
      <c r="J21" s="83">
        <f>'[1]ЯкутУ+'!$E$72</f>
        <v>33.415999999999997</v>
      </c>
      <c r="K21" s="83"/>
      <c r="L21" s="85"/>
      <c r="M21" s="81"/>
      <c r="N21" s="1"/>
      <c r="O21" s="1"/>
      <c r="P21" s="99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82">
        <f>SUM(C22:G22)</f>
        <v>2329.6619999999998</v>
      </c>
      <c r="C22" s="83"/>
      <c r="D22" s="108"/>
      <c r="E22" s="83">
        <f>[1]ТП_Посьет!$E$68</f>
        <v>2329.6619999999998</v>
      </c>
      <c r="F22" s="83"/>
      <c r="G22" s="83"/>
      <c r="H22" s="78"/>
      <c r="I22" s="83"/>
      <c r="J22" s="108"/>
      <c r="K22" s="83">
        <f>[1]ТП_Посьет!$E$75</f>
        <v>3.9289999999999998</v>
      </c>
      <c r="L22" s="85"/>
      <c r="M22" s="81"/>
      <c r="N22" s="1"/>
      <c r="O22" s="1"/>
      <c r="P22" s="98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82">
        <f t="shared" si="2"/>
        <v>446.95600000000002</v>
      </c>
      <c r="C23" s="83"/>
      <c r="D23" s="108"/>
      <c r="E23" s="83">
        <f>[1]МТП_Ванино!$E$69</f>
        <v>446.95600000000002</v>
      </c>
      <c r="F23" s="83"/>
      <c r="G23" s="83"/>
      <c r="H23" s="78">
        <f t="shared" ref="H23:H32" si="5">SUM(J23:M23)</f>
        <v>0.81299999999999994</v>
      </c>
      <c r="I23" s="83"/>
      <c r="J23" s="108"/>
      <c r="K23" s="83">
        <f>[1]МТП_Ванино!$E$74</f>
        <v>0.81299999999999994</v>
      </c>
      <c r="L23" s="85"/>
      <c r="M23" s="81"/>
      <c r="N23" s="1"/>
      <c r="O23" s="1"/>
      <c r="P23" s="99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82">
        <f t="shared" si="2"/>
        <v>111.821</v>
      </c>
      <c r="C24" s="83"/>
      <c r="D24" s="83"/>
      <c r="E24" s="83"/>
      <c r="F24" s="83">
        <f>'[1]ЯкутУ+'!$E$94</f>
        <v>101.28100000000001</v>
      </c>
      <c r="G24" s="83">
        <f>'[1]ЯкутУ+'!$E$95</f>
        <v>10.54</v>
      </c>
      <c r="H24" s="78">
        <f t="shared" si="5"/>
        <v>0</v>
      </c>
      <c r="I24" s="83"/>
      <c r="J24" s="83"/>
      <c r="K24" s="83"/>
      <c r="L24" s="85"/>
      <c r="M24" s="81"/>
      <c r="N24" s="1"/>
      <c r="O24" s="1"/>
      <c r="P24" s="9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82">
        <f>SUM(C25:G25)</f>
        <v>39634.961999999992</v>
      </c>
      <c r="C25" s="83"/>
      <c r="D25" s="83">
        <f>SUM(D26:D26)</f>
        <v>24339.044999999998</v>
      </c>
      <c r="E25" s="83">
        <f>SUM(E26:E26)</f>
        <v>11539.697999999999</v>
      </c>
      <c r="F25" s="83">
        <f>SUM(F26:F26)</f>
        <v>3753.4789999999998</v>
      </c>
      <c r="G25" s="83">
        <f>SUM(G26:G26)</f>
        <v>2.74</v>
      </c>
      <c r="H25" s="78">
        <f t="shared" si="5"/>
        <v>0</v>
      </c>
      <c r="I25" s="83"/>
      <c r="J25" s="83"/>
      <c r="K25" s="83"/>
      <c r="L25" s="84"/>
      <c r="M25" s="81"/>
      <c r="N25" s="1"/>
      <c r="O25" s="1"/>
      <c r="P25" s="99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77">
        <f>SUM(C26:G26)</f>
        <v>39634.961999999992</v>
      </c>
      <c r="C26" s="78"/>
      <c r="D26" s="78">
        <f>[1]Междуреч!$E$62+[1]Междуреч!$E$67</f>
        <v>24339.044999999998</v>
      </c>
      <c r="E26" s="78">
        <f>[1]Междуреч!$E$63+[1]Междуреч!$E$68</f>
        <v>11539.697999999999</v>
      </c>
      <c r="F26" s="78">
        <f>[1]Междуреч!$E$64+[1]Междуреч!$E$69</f>
        <v>3753.4789999999998</v>
      </c>
      <c r="G26" s="78">
        <f>[1]Междуреч!$E$65</f>
        <v>2.74</v>
      </c>
      <c r="H26" s="78">
        <f t="shared" si="5"/>
        <v>4.1000000000000002E-2</v>
      </c>
      <c r="I26" s="78"/>
      <c r="J26" s="78">
        <f>[2]Междуреч!$E$72</f>
        <v>2E-3</v>
      </c>
      <c r="K26" s="78">
        <f>[2]Междуреч!$E$73</f>
        <v>4.0000000000000001E-3</v>
      </c>
      <c r="L26" s="78">
        <f>[2]Междуреч!$E$74</f>
        <v>3.5000000000000003E-2</v>
      </c>
      <c r="M26" s="87"/>
      <c r="N26" s="12"/>
      <c r="O26" s="12"/>
      <c r="P26" s="9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82">
        <f>SUM(C27:G27)</f>
        <v>57174.138000000006</v>
      </c>
      <c r="C27" s="83">
        <f>SUM(C28:C29)</f>
        <v>1013.285</v>
      </c>
      <c r="D27" s="83">
        <f>SUM(D28:D29)</f>
        <v>55460.65</v>
      </c>
      <c r="E27" s="83">
        <f>SUM(E28:E29)</f>
        <v>552.87900000000002</v>
      </c>
      <c r="F27" s="83">
        <f>SUM(F28:F29)</f>
        <v>147.32400000000001</v>
      </c>
      <c r="G27" s="83">
        <f>SUM(G28:G29)</f>
        <v>0</v>
      </c>
      <c r="H27" s="78">
        <f t="shared" si="5"/>
        <v>57.258000000000003</v>
      </c>
      <c r="I27" s="83">
        <f>I28+I29</f>
        <v>71.977999999999994</v>
      </c>
      <c r="J27" s="83">
        <f>J28+J29</f>
        <v>57.258000000000003</v>
      </c>
      <c r="K27" s="83"/>
      <c r="L27" s="92"/>
      <c r="M27" s="81"/>
      <c r="N27" s="1"/>
      <c r="O27" s="1"/>
      <c r="P27" s="98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82">
        <f t="shared" ref="B28:B30" si="6">SUM(C28:G28)</f>
        <v>6117.9549999999999</v>
      </c>
      <c r="C28" s="78"/>
      <c r="D28" s="78">
        <f>[1]УралКУЗ!$E$68</f>
        <v>6117.9549999999999</v>
      </c>
      <c r="E28" s="78"/>
      <c r="F28" s="78"/>
      <c r="G28" s="78"/>
      <c r="H28" s="78">
        <f t="shared" si="5"/>
        <v>0</v>
      </c>
      <c r="I28" s="78"/>
      <c r="J28" s="78"/>
      <c r="K28" s="79"/>
      <c r="L28" s="80"/>
      <c r="M28" s="81"/>
      <c r="N28" s="1"/>
      <c r="O28" s="1"/>
      <c r="P28" s="98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82">
        <f t="shared" si="6"/>
        <v>51056.183000000005</v>
      </c>
      <c r="C29" s="78">
        <f>[1]ЧМК!$E$70</f>
        <v>1013.285</v>
      </c>
      <c r="D29" s="78">
        <f>[1]ЧМК!$E$69+[1]ЧМК!$E$72</f>
        <v>49342.695</v>
      </c>
      <c r="E29" s="78">
        <f>[1]ЧМК!$E$73</f>
        <v>552.87900000000002</v>
      </c>
      <c r="F29" s="78">
        <f>[1]ЧМК!$E$71</f>
        <v>147.32400000000001</v>
      </c>
      <c r="G29" s="78"/>
      <c r="H29" s="78">
        <f t="shared" si="5"/>
        <v>57.258000000000003</v>
      </c>
      <c r="I29" s="78">
        <f>[1]ЧМК!$E$76</f>
        <v>71.977999999999994</v>
      </c>
      <c r="J29" s="78">
        <f>[1]ЧМК!$E$75</f>
        <v>57.258000000000003</v>
      </c>
      <c r="K29" s="79"/>
      <c r="L29" s="80"/>
      <c r="M29" s="81"/>
      <c r="N29" s="1"/>
      <c r="O29" s="1"/>
      <c r="P29" s="98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82">
        <f t="shared" si="6"/>
        <v>170.58500000000001</v>
      </c>
      <c r="C30" s="78"/>
      <c r="D30" s="83">
        <f>[1]ЭТПЗ!$E$68</f>
        <v>170.58500000000001</v>
      </c>
      <c r="E30" s="78"/>
      <c r="F30" s="78"/>
      <c r="G30" s="78"/>
      <c r="H30" s="78">
        <f t="shared" si="5"/>
        <v>0</v>
      </c>
      <c r="I30" s="78"/>
      <c r="J30" s="89"/>
      <c r="K30" s="79"/>
      <c r="L30" s="80"/>
      <c r="M30" s="81"/>
      <c r="N30" s="1"/>
      <c r="O30" s="1"/>
      <c r="P30" s="98"/>
      <c r="Q30" s="1"/>
      <c r="R30" s="1"/>
      <c r="S30" s="1"/>
      <c r="T30" s="1"/>
      <c r="U30" s="1"/>
      <c r="V30" s="1"/>
      <c r="W30" s="1"/>
      <c r="X30" s="1"/>
    </row>
    <row r="31" spans="1:24" ht="20.399999999999999" customHeight="1" x14ac:dyDescent="0.3">
      <c r="A31" s="6" t="s">
        <v>33</v>
      </c>
      <c r="B31" s="82">
        <f t="shared" ref="B31:B32" si="7">SUM(C31:G31)</f>
        <v>1980.143</v>
      </c>
      <c r="C31" s="78"/>
      <c r="D31" s="83">
        <f>[1]НЫТВА!$E$68</f>
        <v>1980.143</v>
      </c>
      <c r="E31" s="78"/>
      <c r="F31" s="78"/>
      <c r="G31" s="78"/>
      <c r="H31" s="78">
        <f t="shared" si="5"/>
        <v>0</v>
      </c>
      <c r="I31" s="78"/>
      <c r="J31" s="89"/>
      <c r="K31" s="79"/>
      <c r="L31" s="80"/>
      <c r="M31" s="81"/>
      <c r="N31" s="1"/>
      <c r="O31" s="1"/>
      <c r="P31" s="98"/>
      <c r="Q31" s="1"/>
      <c r="R31" s="1"/>
      <c r="S31" s="1"/>
      <c r="T31" s="1"/>
      <c r="U31" s="1"/>
      <c r="V31" s="1"/>
      <c r="W31" s="1"/>
      <c r="X31" s="1"/>
    </row>
    <row r="32" spans="1:24" ht="20.399999999999999" customHeight="1" x14ac:dyDescent="0.3">
      <c r="A32" s="6" t="s">
        <v>34</v>
      </c>
      <c r="B32" s="82">
        <f t="shared" si="7"/>
        <v>925.36199999999997</v>
      </c>
      <c r="C32" s="78"/>
      <c r="D32" s="83">
        <f>[1]Вяртсиль!$E$68</f>
        <v>925.36199999999997</v>
      </c>
      <c r="E32" s="78"/>
      <c r="F32" s="78"/>
      <c r="G32" s="78"/>
      <c r="H32" s="78">
        <f t="shared" si="5"/>
        <v>0</v>
      </c>
      <c r="I32" s="78"/>
      <c r="J32" s="89"/>
      <c r="K32" s="79"/>
      <c r="L32" s="80"/>
      <c r="M32" s="81"/>
      <c r="N32" s="1"/>
      <c r="O32" s="1"/>
      <c r="P32" s="98"/>
      <c r="Q32" s="1"/>
      <c r="R32" s="1"/>
      <c r="S32" s="1"/>
      <c r="T32" s="1"/>
      <c r="U32" s="1"/>
      <c r="V32" s="1"/>
      <c r="W32" s="1"/>
      <c r="X32" s="1"/>
    </row>
    <row r="33" spans="1:24" ht="22.95" customHeight="1" x14ac:dyDescent="0.3">
      <c r="A33" s="16" t="s">
        <v>4</v>
      </c>
      <c r="B33" s="93">
        <f>SUM(B9:B32)-B9-B15-B20-B25-B27</f>
        <v>264104.59200000018</v>
      </c>
      <c r="C33" s="84">
        <f>C9+C27</f>
        <v>9781.6450000000004</v>
      </c>
      <c r="D33" s="84">
        <f>D9+D12+D14+D16+D19+D20+D25+D27+D17+D30</f>
        <v>229092.052</v>
      </c>
      <c r="E33" s="84">
        <f>E12+E25+E27+E20+E15</f>
        <v>15728.494999999999</v>
      </c>
      <c r="F33" s="84">
        <f>F9+F13+F24+F25+F15</f>
        <v>6406.0929999999998</v>
      </c>
      <c r="G33" s="84">
        <f>G13+G24+G25</f>
        <v>13.28</v>
      </c>
      <c r="H33" s="84">
        <f>H9+H12+H13+H14+H16+H19+H21+H24+H25+H27+H30</f>
        <v>202.37</v>
      </c>
      <c r="I33" s="84">
        <f>I9+I27</f>
        <v>87.373999999999995</v>
      </c>
      <c r="J33" s="84">
        <f>J16+J19+J21+J25+J27+J30</f>
        <v>202.37</v>
      </c>
      <c r="K33" s="84">
        <f>K20</f>
        <v>4.742</v>
      </c>
      <c r="L33" s="84">
        <f>L25</f>
        <v>0</v>
      </c>
      <c r="M33" s="84">
        <f>SUM(M11:M27)</f>
        <v>0</v>
      </c>
      <c r="N33" s="17"/>
      <c r="O33" s="17"/>
      <c r="P33" s="99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19"/>
      <c r="B34" s="74"/>
      <c r="C34" s="26"/>
      <c r="D34" s="26"/>
      <c r="E34" s="26"/>
      <c r="F34" s="71"/>
      <c r="G34" s="17"/>
      <c r="H34" s="1"/>
      <c r="I34" s="1"/>
      <c r="J34" s="1"/>
      <c r="K34" s="1"/>
      <c r="L34" s="1"/>
      <c r="M34" s="1"/>
      <c r="N34" s="1"/>
      <c r="O34" s="1"/>
      <c r="P34" s="100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0"/>
      <c r="B35" s="43"/>
      <c r="C35" s="101"/>
      <c r="D35" s="49"/>
      <c r="E35" s="32"/>
      <c r="F35" s="72"/>
      <c r="G35" s="18"/>
      <c r="H35" s="1"/>
      <c r="I35" s="1"/>
      <c r="J35" s="1"/>
      <c r="K35" s="1"/>
      <c r="L35" s="1"/>
      <c r="M35" s="1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0"/>
      <c r="B36" s="44"/>
      <c r="C36" s="103"/>
      <c r="D36" s="49"/>
      <c r="E36" s="102"/>
      <c r="F36" s="73"/>
      <c r="G36" s="1"/>
      <c r="H36" s="18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43"/>
      <c r="B37" s="50"/>
      <c r="C37" s="95"/>
      <c r="D37" s="70"/>
      <c r="E37" s="96"/>
      <c r="F37" s="73"/>
      <c r="G37" s="1"/>
      <c r="H37" s="33"/>
      <c r="I37" s="33"/>
      <c r="J37" s="33"/>
      <c r="K37" s="33"/>
      <c r="L37" s="33"/>
      <c r="M37" s="33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1"/>
      <c r="B38" s="45"/>
      <c r="C38" s="94"/>
      <c r="D38" s="49"/>
      <c r="E38" s="23"/>
      <c r="F38" s="73"/>
      <c r="G38" s="28"/>
      <c r="H38" s="34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1" x14ac:dyDescent="0.4">
      <c r="A39" s="22"/>
      <c r="B39" s="45"/>
      <c r="C39" s="94"/>
      <c r="D39" s="27"/>
      <c r="E39" s="23"/>
      <c r="F39" s="73"/>
      <c r="G39" s="28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x14ac:dyDescent="0.4">
      <c r="A40" s="22"/>
      <c r="B40" s="22"/>
      <c r="C40" s="51"/>
      <c r="D40" s="27"/>
      <c r="E40" s="23"/>
      <c r="F40" s="73"/>
      <c r="G40" s="1"/>
      <c r="H40" s="33"/>
      <c r="I40" s="35"/>
      <c r="J40" s="36"/>
      <c r="K40" s="37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2"/>
      <c r="B41" s="22"/>
      <c r="C41" s="51"/>
      <c r="D41" s="27"/>
      <c r="E41" s="52"/>
      <c r="G41" s="1"/>
      <c r="H41" s="33"/>
      <c r="I41" s="38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">
      <c r="A42" s="22"/>
      <c r="B42" s="22"/>
      <c r="C42" s="51"/>
      <c r="D42" s="53"/>
      <c r="E42" s="54"/>
      <c r="G42" s="1"/>
      <c r="H42" s="33"/>
      <c r="I42" s="33"/>
      <c r="J42" s="33"/>
      <c r="K42" s="33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">
      <c r="A43" s="24"/>
      <c r="B43" s="22"/>
      <c r="C43" s="46"/>
      <c r="D43" s="27"/>
      <c r="E43" s="23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4">
      <c r="A44" s="24"/>
      <c r="B44" s="22"/>
      <c r="C44" s="46"/>
      <c r="D44" s="27"/>
      <c r="E44" s="23"/>
      <c r="F44" s="73"/>
      <c r="H44" s="39"/>
      <c r="I44" s="39"/>
      <c r="J44" s="39"/>
      <c r="K44" s="39"/>
      <c r="L44" s="39"/>
      <c r="M44" s="39"/>
    </row>
    <row r="45" spans="1:24" ht="21" x14ac:dyDescent="0.4">
      <c r="A45" s="67"/>
      <c r="B45" s="55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15.6" x14ac:dyDescent="0.3">
      <c r="A46" s="24"/>
      <c r="B46" s="56"/>
      <c r="C46" s="47"/>
      <c r="D46" s="27"/>
      <c r="E46" s="23"/>
      <c r="H46" s="39"/>
      <c r="I46" s="39"/>
      <c r="J46" s="39"/>
      <c r="K46" s="39"/>
      <c r="L46" s="39"/>
      <c r="M46" s="39"/>
    </row>
    <row r="47" spans="1:24" ht="15.6" x14ac:dyDescent="0.3">
      <c r="A47" s="67"/>
      <c r="B47" s="57"/>
      <c r="C47" s="51"/>
      <c r="D47" s="27"/>
      <c r="E47" s="58"/>
      <c r="H47" s="39"/>
      <c r="I47" s="39"/>
      <c r="J47" s="39"/>
      <c r="K47" s="39"/>
      <c r="L47" s="39"/>
      <c r="M47" s="39"/>
    </row>
    <row r="48" spans="1:24" ht="15.6" x14ac:dyDescent="0.3">
      <c r="A48" s="68"/>
      <c r="B48" s="59"/>
      <c r="C48" s="60"/>
      <c r="D48" s="61"/>
      <c r="E48" s="62"/>
    </row>
    <row r="49" spans="1:6" ht="15.6" x14ac:dyDescent="0.3">
      <c r="A49" s="68"/>
      <c r="B49" s="59"/>
      <c r="C49" s="46"/>
      <c r="D49" s="63"/>
      <c r="E49" s="58"/>
    </row>
    <row r="50" spans="1:6" ht="15.6" x14ac:dyDescent="0.3">
      <c r="A50" s="24"/>
      <c r="B50" s="22"/>
      <c r="C50" s="46"/>
      <c r="D50" s="61"/>
      <c r="E50" s="52"/>
    </row>
    <row r="51" spans="1:6" ht="15.6" x14ac:dyDescent="0.3">
      <c r="A51" s="47"/>
      <c r="B51" s="22"/>
      <c r="C51" s="46"/>
      <c r="D51" s="27"/>
      <c r="E51" s="64"/>
    </row>
    <row r="52" spans="1:6" ht="15.6" x14ac:dyDescent="0.3">
      <c r="A52" s="69"/>
      <c r="B52" s="65"/>
      <c r="C52" s="46"/>
      <c r="D52" s="53"/>
      <c r="E52" s="64"/>
    </row>
    <row r="53" spans="1:6" ht="15.6" x14ac:dyDescent="0.3">
      <c r="A53" s="24"/>
      <c r="B53" s="56"/>
      <c r="C53" s="46"/>
      <c r="D53" s="53"/>
      <c r="E53" s="23"/>
    </row>
    <row r="54" spans="1:6" ht="15.6" x14ac:dyDescent="0.3">
      <c r="A54" s="39"/>
      <c r="B54" s="39"/>
      <c r="C54" s="46"/>
      <c r="D54" s="27"/>
      <c r="E54" s="23"/>
      <c r="F54" s="39"/>
    </row>
    <row r="55" spans="1:6" ht="15.6" x14ac:dyDescent="0.3">
      <c r="A55" s="25"/>
      <c r="B55" s="39"/>
      <c r="C55" s="46"/>
      <c r="D55" s="66"/>
      <c r="E55" s="23"/>
      <c r="F55" s="39"/>
    </row>
    <row r="56" spans="1:6" ht="15.6" x14ac:dyDescent="0.3">
      <c r="A56" s="25"/>
      <c r="B56" s="39"/>
      <c r="C56" s="51"/>
      <c r="D56" s="53"/>
      <c r="E56" s="58"/>
      <c r="F56" s="39"/>
    </row>
    <row r="57" spans="1:6" x14ac:dyDescent="0.3">
      <c r="A57" s="25"/>
      <c r="B57" s="39"/>
      <c r="C57" s="39"/>
      <c r="D57" s="39"/>
      <c r="E57" s="39"/>
      <c r="F57" s="39"/>
    </row>
    <row r="58" spans="1:6" x14ac:dyDescent="0.3">
      <c r="A58" s="25"/>
      <c r="B58" s="39"/>
      <c r="C58" s="39"/>
      <c r="D58" s="39"/>
      <c r="E58" s="39"/>
      <c r="F58" s="39"/>
    </row>
    <row r="59" spans="1:6" x14ac:dyDescent="0.3">
      <c r="A59" s="25"/>
      <c r="B59" s="39"/>
      <c r="C59" s="39"/>
      <c r="D59" s="39"/>
      <c r="E59" s="39"/>
      <c r="F59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2020-02-19T10:14:36Z</dcterms:modified>
</cp:coreProperties>
</file>